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 me" state="visible" r:id="rId4"/>
    <sheet sheetId="2" name="Schedule" state="visible" r:id="rId5"/>
  </sheets>
  <calcPr calcId="171027" fullCalcOnLoad="1"/>
</workbook>
</file>

<file path=xl/sharedStrings.xml><?xml version="1.0" encoding="utf-8"?>
<sst xmlns="http://schemas.openxmlformats.org/spreadsheetml/2006/main" count="125" uniqueCount="98">
  <si>
    <t>Professional Services Scope/Budget Starter Schedule - Read Me</t>
  </si>
  <si>
    <t>ONLY EDIT THE MOST LIKELY HOURS FIELDS (Column F) in the Schedule tab.</t>
  </si>
  <si>
    <t>Bucks Machine, a product operated and sold by Outside In Print LLC.</t>
  </si>
  <si>
    <t>Purpose</t>
  </si>
  <si>
    <t>This workbook provides a resource-loaded scope and schedule for Professional Services Scope/Budget Starter. It includes Low / Most Likely / High ranges to represent uncertainty in effort, review cycles, data quality, model iteration, and coordination.</t>
  </si>
  <si>
    <t>Global assumptions</t>
  </si>
  <si>
    <t>- Start date</t>
  </si>
  <si>
    <t>2026-10-01</t>
  </si>
  <si>
    <t>- Labor rate</t>
  </si>
  <si>
    <t>- Schedule range</t>
  </si>
  <si>
    <t>2026-10-01 to 2026-12-02</t>
  </si>
  <si>
    <t>- Overall duration</t>
  </si>
  <si>
    <t>63 days</t>
  </si>
  <si>
    <t>- Most likely hours</t>
  </si>
  <si>
    <t>- Most likely labor cost</t>
  </si>
  <si>
    <t>- ODC/travel estimate</t>
  </si>
  <si>
    <t>- Contingency rate</t>
  </si>
  <si>
    <t>- Most likely contingency</t>
  </si>
  <si>
    <t>- Most likely total budget</t>
  </si>
  <si>
    <t>- Loading method</t>
  </si>
  <si>
    <t>Task labor is distributed uniformly across each task duration for monthly loading.</t>
  </si>
  <si>
    <t>Support for Bucks Machine is provided by Outside In Print LLC: support@outsideinprint.org.</t>
  </si>
  <si>
    <t>Purpose, Scope, And Basis</t>
  </si>
  <si>
    <t>Proposed Schedule And COA</t>
  </si>
  <si>
    <t>The proposed course of action uses a compact discovery-to-decision sequence. The team confirms the decision need, reviews current-state material, defines deliverables, builds the schedule and estimate basis, completes QA, and packages a client-ready scope and budget report.</t>
  </si>
  <si>
    <t>Key Assumptions</t>
  </si>
  <si>
    <t>The estimate assumes source materials are available at kickoff, the client can provide timely decisions during review windows, and the preferred course of action can be bounded before detailed delivery starts. Labor ranges account for uncertainty in source completeness, stakeholder alignment, and QA iteration.</t>
  </si>
  <si>
    <t>Limitations</t>
  </si>
  <si>
    <t>Synthetic demonstration for evaluation only. This AI-assisted planning-support package requires human review. It is not a final contract or statement of work, formal approval, government deliverable, or professional certification. It provides a traceable planning baseline for discussion and should be updated if the scope, source material, review path, or client decision criteria change.</t>
  </si>
  <si>
    <t>Implications For Results</t>
  </si>
  <si>
    <t>The results support early scope and budget alignment. A narrower scope, cleaner source package, and faster client decisions can reduce effort; unresolved assumptions, added deliverables, or late review comments can increase schedule duration and labor cost.</t>
  </si>
  <si>
    <t>Ranges (Low / Most Likely / High) - rationale</t>
  </si>
  <si>
    <t>Low represents a clean path with limited rework. High represents additional iteration from data corrections, coordination, model sensitivity, or review comments.</t>
  </si>
  <si>
    <t>Phase</t>
  </si>
  <si>
    <t>Description</t>
  </si>
  <si>
    <t>Low Adjustment</t>
  </si>
  <si>
    <t>High Adjustment</t>
  </si>
  <si>
    <t>Notes</t>
  </si>
  <si>
    <t>Phase 1</t>
  </si>
  <si>
    <t>Intake and decision need</t>
  </si>
  <si>
    <t>Confirm the client decision, desired outcome, stakeholders, constraints, and planning package format.</t>
  </si>
  <si>
    <t>Phase 2</t>
  </si>
  <si>
    <t>Discovery and current-state review</t>
  </si>
  <si>
    <t>Gather source material, review current process or data, and identify gaps that affect scope and estimate confidence.</t>
  </si>
  <si>
    <t>Phase 3</t>
  </si>
  <si>
    <t>Solution design and delivery options</t>
  </si>
  <si>
    <t>Define practical delivery options, preferred course of action, major deliverables, and implementation boundaries.</t>
  </si>
  <si>
    <t>Phase 4</t>
  </si>
  <si>
    <t>Schedule logic and delivery plan</t>
  </si>
  <si>
    <t>Build the work breakdown, sequence tasks, assign owners, and identify client review and decision milestones.</t>
  </si>
  <si>
    <t>Phase 5</t>
  </si>
  <si>
    <t>Estimate basis and budget range</t>
  </si>
  <si>
    <t>Estimate low, most-likely, and high labor; document basis, assumptions, exclusions, and cost drivers.</t>
  </si>
  <si>
    <t>Phase 6</t>
  </si>
  <si>
    <t>Risk, QA, and change control</t>
  </si>
  <si>
    <t>Review schedule logic, estimate traceability, AI-use assumptions, risks, and readiness for client discussion.</t>
  </si>
  <si>
    <t>Phase 7</t>
  </si>
  <si>
    <t>Client-ready report package</t>
  </si>
  <si>
    <t>Package the timeline, labor estimate, assumptions, limitations, and decision implications for client review.</t>
  </si>
  <si>
    <t>Task</t>
  </si>
  <si>
    <t>Start</t>
  </si>
  <si>
    <t>Finish</t>
  </si>
  <si>
    <t>Hours (Low)</t>
  </si>
  <si>
    <t>Most Likely Hrs</t>
  </si>
  <si>
    <t>Hours (High)</t>
  </si>
  <si>
    <t>Cost (Low)</t>
  </si>
  <si>
    <t>Cost (Most Likely)</t>
  </si>
  <si>
    <t>Cost (High)</t>
  </si>
  <si>
    <t>Duration (days)</t>
  </si>
  <si>
    <t/>
  </si>
  <si>
    <t>Start (chart)</t>
  </si>
  <si>
    <t>Duration (chart)</t>
  </si>
  <si>
    <t>Oct 26</t>
  </si>
  <si>
    <t>Nov 26</t>
  </si>
  <si>
    <t>Dec 26</t>
  </si>
  <si>
    <t>Kickoff and decision need confirmed</t>
  </si>
  <si>
    <t>Confirm decision need, users, and success criteria</t>
  </si>
  <si>
    <t>Document boundaries, exclusions, and working assumptions</t>
  </si>
  <si>
    <t>Collect source materials and current-state notes</t>
  </si>
  <si>
    <t>Map current workflow and delivery constraints</t>
  </si>
  <si>
    <t>Discovery summary accepted for planning</t>
  </si>
  <si>
    <t>Define deliverables and solution options</t>
  </si>
  <si>
    <t>Select preferred course of action for estimate</t>
  </si>
  <si>
    <t>Preferred course of action selected</t>
  </si>
  <si>
    <t>Build WBS, dependencies, and review milestones</t>
  </si>
  <si>
    <t>Confirm owner assignments and loading profile</t>
  </si>
  <si>
    <t>Estimate low, most-likely, and high labor by task</t>
  </si>
  <si>
    <t>Document estimate basis and exclusions</t>
  </si>
  <si>
    <t>Draft estimate basis ready for review</t>
  </si>
  <si>
    <t>Review schedule logic, risk, and uncertainty</t>
  </si>
  <si>
    <t>Resolve QA comments and accepted-risk notes</t>
  </si>
  <si>
    <t>Prepare Bucks scope and budget report</t>
  </si>
  <si>
    <t>Client review meeting and final planning packet</t>
  </si>
  <si>
    <t>Client-ready planning packet complete</t>
  </si>
  <si>
    <t>Labor Total</t>
  </si>
  <si>
    <t>ODC/Travel</t>
  </si>
  <si>
    <t>Contingency</t>
  </si>
  <si>
    <t>Total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</si>
</sst>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
    <numFmt numFmtId="165" formatCode="#,##0.0"/>
    <numFmt numFmtId="166" formatCode="0.0%"/>
    <numFmt numFmtId="167" formatCode="yyyy-mm-dd"/>
  </numFmts>
  <fonts count="7" x14ac:knownFonts="1">
    <font>
      <color theme="1"/>
      <family val="2"/>
      <scheme val="minor"/>
      <sz val="11"/>
      <name val="Calibri"/>
    </font>
    <font>
      <b/>
      <color rgb="FF1F2D3A"/>
      <sz val="18"/>
    </font>
    <font>
      <b/>
      <color rgb="FF1F2D3A"/>
    </font>
    <font>
      <i/>
      <color rgb="FF1F2D3A"/>
    </font>
    <font>
      <b/>
      <color rgb="FF1F2D3A"/>
      <sz val="16"/>
    </font>
    <font>
      <b/>
      <color rgb="FFFFFFFF"/>
    </font>
    <font>
      <color rgb="FF1F2D3A"/>
    </font>
  </fonts>
  <fills count="8">
    <fill>
      <patternFill patternType="none"/>
    </fill>
    <fill>
      <patternFill patternType="gray125"/>
    </fill>
    <fill>
      <patternFill patternType="solid">
        <fgColor rgb="FFFFFF00"/>
      </patternFill>
    </fill>
    <fill>
      <patternFill patternType="solid">
        <fgColor rgb="FFF2F2F2"/>
      </patternFill>
    </fill>
    <fill>
      <patternFill patternType="solid">
        <fgColor rgb="FF1F4E79"/>
      </patternFill>
    </fill>
    <fill>
      <patternFill patternType="solid">
        <fgColor rgb="FFD9EAF7"/>
      </patternFill>
    </fill>
    <fill>
      <patternFill patternType="solid">
        <fgColor rgb="FFB7CBD6"/>
      </patternFill>
    </fill>
    <fill>
      <patternFill patternType="solid">
        <fgColor rgb="FFDDEBF7"/>
      </patternFill>
    </fill>
  </fills>
  <borders count="3">
    <border>
      <left/>
      <right/>
      <top/>
      <bottom/>
      <diagonal/>
    </border>
    <border>
      <left/>
      <right/>
      <top/>
      <bottom style="thin">
        <color rgb="FFB7B7B7"/>
      </bottom>
      <diagonal/>
    </border>
    <border>
      <left/>
      <right/>
      <top/>
      <bottom style="medium">
        <color rgb="FF808080"/>
      </bottom>
      <diagonal/>
    </border>
  </borders>
  <cellStyleXfs count="1">
    <xf numFmtId="0" fontId="0" fillId="0" borderId="0"/>
  </cellStyleXfs>
  <cellXfs count="50">
    <xf numFmtId="0" fontId="0" fillId="0" borderId="0" xfId="0"/>
    <xf numFmtId="0" fontId="1" fillId="0" borderId="0" xfId="0" applyFont="1" applyAlignment="1">
      <alignment vertical="top" wrapText="1"/>
    </xf>
    <xf numFmtId="0" fontId="2" fillId="2" borderId="1" xfId="0" applyFont="1" applyFill="1" applyBorder="1" applyAlignment="1">
      <alignment horizontal="left" vertical="center" wrapText="1"/>
    </xf>
    <xf numFmtId="0" fontId="3" fillId="0" borderId="0" xfId="0" applyFont="1" applyAlignment="1">
      <alignment vertical="top" wrapText="1"/>
    </xf>
    <xf numFmtId="0" fontId="4" fillId="0" borderId="0" xfId="0" applyFont="1" applyAlignment="1">
      <alignment vertical="top" wrapText="1"/>
    </xf>
    <xf numFmtId="0" fontId="0" fillId="0" borderId="0" xfId="0" applyAlignment="1">
      <alignment vertical="top" wrapText="1"/>
    </xf>
    <xf numFmtId="164" fontId="0" fillId="0" borderId="0" xfId="0" applyNumberFormat="1"/>
    <xf numFmtId="165" fontId="0" fillId="0" borderId="0" xfId="0" applyNumberFormat="1"/>
    <xf numFmtId="166" fontId="0" fillId="0" borderId="0" xfId="0" applyNumberFormat="1"/>
    <xf numFmtId="0" fontId="2" fillId="3"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6" fillId="3" borderId="1" xfId="0" applyFont="1" applyFill="1" applyBorder="1" applyAlignment="1">
      <alignment horizontal="left" vertical="center"/>
    </xf>
    <xf numFmtId="2" fontId="6" fillId="3" borderId="1" xfId="0" applyNumberFormat="1" applyFont="1" applyFill="1" applyBorder="1" applyAlignment="1">
      <alignment horizontal="left" vertical="center"/>
    </xf>
    <xf numFmtId="0" fontId="6" fillId="0" borderId="1" xfId="0" applyFont="1" applyBorder="1" applyAlignment="1">
      <alignment horizontal="left" vertical="center" wrapText="1"/>
    </xf>
    <xf numFmtId="0" fontId="5" fillId="4" borderId="0" xfId="0" applyFont="1" applyFill="1" applyAlignment="1">
      <alignment horizontal="center" vertical="center" wrapText="1"/>
    </xf>
    <xf numFmtId="0" fontId="2" fillId="5"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167" fontId="6" fillId="5" borderId="1" xfId="0" applyNumberFormat="1" applyFont="1" applyFill="1" applyBorder="1" applyAlignment="1">
      <alignment horizontal="left" vertical="center"/>
    </xf>
    <xf numFmtId="165" fontId="6" fillId="5" borderId="1" xfId="0" applyNumberFormat="1" applyFont="1" applyFill="1" applyBorder="1" applyAlignment="1">
      <alignment horizontal="left" vertical="center"/>
    </xf>
    <xf numFmtId="164" fontId="6" fillId="5" borderId="1" xfId="0" applyNumberFormat="1" applyFont="1" applyFill="1" applyBorder="1" applyAlignment="1">
      <alignment horizontal="left" vertical="center"/>
    </xf>
    <xf numFmtId="3" fontId="6" fillId="5" borderId="1" xfId="0" applyNumberFormat="1" applyFont="1" applyFill="1" applyBorder="1" applyAlignment="1">
      <alignment horizontal="left" vertical="center"/>
    </xf>
    <xf numFmtId="0" fontId="6" fillId="0" borderId="1" xfId="0" applyFont="1" applyBorder="1" applyAlignment="1">
      <alignment horizontal="left" vertical="center"/>
    </xf>
    <xf numFmtId="14" fontId="6" fillId="5" borderId="1" xfId="0" applyNumberFormat="1" applyFont="1" applyFill="1" applyBorder="1" applyAlignment="1">
      <alignment horizontal="left" vertical="center"/>
    </xf>
    <xf numFmtId="0" fontId="6" fillId="5" borderId="1" xfId="0" applyFont="1" applyFill="1" applyBorder="1" applyAlignment="1">
      <alignment horizontal="left" vertical="center"/>
    </xf>
    <xf numFmtId="0" fontId="6" fillId="6" borderId="1" xfId="0" applyFont="1" applyFill="1" applyBorder="1" applyAlignment="1">
      <alignment horizontal="left" vertical="center"/>
    </xf>
    <xf numFmtId="0" fontId="6" fillId="3" borderId="1" xfId="0" applyFont="1" applyFill="1" applyBorder="1" applyAlignment="1">
      <alignment horizontal="left" vertical="center" wrapText="1"/>
    </xf>
    <xf numFmtId="167" fontId="6" fillId="3" borderId="1" xfId="0" applyNumberFormat="1" applyFont="1" applyFill="1" applyBorder="1" applyAlignment="1">
      <alignment horizontal="left" vertical="center"/>
    </xf>
    <xf numFmtId="165" fontId="6" fillId="3" borderId="1" xfId="0" applyNumberFormat="1" applyFont="1" applyFill="1" applyBorder="1" applyAlignment="1">
      <alignment horizontal="left" vertical="center"/>
    </xf>
    <xf numFmtId="164" fontId="6" fillId="3" borderId="1" xfId="0" applyNumberFormat="1" applyFont="1" applyFill="1" applyBorder="1" applyAlignment="1">
      <alignment horizontal="left" vertical="center"/>
    </xf>
    <xf numFmtId="3" fontId="6" fillId="3" borderId="1" xfId="0" applyNumberFormat="1" applyFont="1" applyFill="1" applyBorder="1" applyAlignment="1">
      <alignment horizontal="left" vertical="center"/>
    </xf>
    <xf numFmtId="0" fontId="6" fillId="3" borderId="2" xfId="0" applyFont="1" applyFill="1" applyBorder="1" applyAlignment="1">
      <alignment horizontal="left" vertical="center" wrapText="1"/>
    </xf>
    <xf numFmtId="167" fontId="6" fillId="3" borderId="2" xfId="0" applyNumberFormat="1" applyFont="1" applyFill="1" applyBorder="1" applyAlignment="1">
      <alignment horizontal="left" vertical="center"/>
    </xf>
    <xf numFmtId="165" fontId="6" fillId="3" borderId="2" xfId="0" applyNumberFormat="1" applyFont="1" applyFill="1" applyBorder="1" applyAlignment="1">
      <alignment horizontal="left" vertical="center"/>
    </xf>
    <xf numFmtId="164" fontId="6" fillId="3" borderId="2" xfId="0" applyNumberFormat="1" applyFont="1" applyFill="1" applyBorder="1" applyAlignment="1">
      <alignment horizontal="left" vertical="center"/>
    </xf>
    <xf numFmtId="3" fontId="6" fillId="3" borderId="2" xfId="0" applyNumberFormat="1" applyFont="1" applyFill="1" applyBorder="1" applyAlignment="1">
      <alignment horizontal="left" vertical="center"/>
    </xf>
    <xf numFmtId="0" fontId="6" fillId="0" borderId="2" xfId="0" applyFont="1" applyBorder="1" applyAlignment="1">
      <alignment horizontal="left" vertical="center"/>
    </xf>
    <xf numFmtId="0" fontId="6" fillId="6" borderId="2" xfId="0" applyFont="1" applyFill="1" applyBorder="1" applyAlignment="1">
      <alignment horizontal="left" vertical="center"/>
    </xf>
    <xf numFmtId="0" fontId="6" fillId="3" borderId="2" xfId="0" applyFont="1" applyFill="1" applyBorder="1" applyAlignment="1">
      <alignment horizontal="left" vertical="center"/>
    </xf>
    <xf numFmtId="0" fontId="2" fillId="7" borderId="1" xfId="0" applyFont="1" applyFill="1" applyBorder="1" applyAlignment="1">
      <alignment horizontal="left" vertical="center"/>
    </xf>
    <xf numFmtId="167" fontId="2" fillId="7" borderId="1" xfId="0" applyNumberFormat="1" applyFont="1" applyFill="1" applyBorder="1" applyAlignment="1">
      <alignment horizontal="left" vertical="center"/>
    </xf>
    <xf numFmtId="165" fontId="2" fillId="7" borderId="1" xfId="0" applyNumberFormat="1" applyFont="1" applyFill="1" applyBorder="1" applyAlignment="1">
      <alignment horizontal="right" vertical="center"/>
    </xf>
    <xf numFmtId="164" fontId="2" fillId="7" borderId="1" xfId="0" applyNumberFormat="1" applyFont="1" applyFill="1" applyBorder="1" applyAlignment="1">
      <alignment horizontal="right" vertical="center"/>
    </xf>
    <xf numFmtId="3" fontId="2" fillId="7" borderId="1" xfId="0" applyNumberFormat="1" applyFont="1" applyFill="1" applyBorder="1" applyAlignment="1">
      <alignment horizontal="left" vertical="center"/>
    </xf>
    <xf numFmtId="0" fontId="2" fillId="0" borderId="1" xfId="0" applyFont="1" applyBorder="1" applyAlignment="1">
      <alignment horizontal="left" vertical="center"/>
    </xf>
    <xf numFmtId="0" fontId="6" fillId="7" borderId="1" xfId="0" applyFont="1" applyFill="1" applyBorder="1" applyAlignment="1">
      <alignment horizontal="left" vertical="center"/>
    </xf>
    <xf numFmtId="167" fontId="6" fillId="7" borderId="1" xfId="0" applyNumberFormat="1" applyFont="1" applyFill="1" applyBorder="1" applyAlignment="1">
      <alignment horizontal="left" vertical="center"/>
    </xf>
    <xf numFmtId="165" fontId="6" fillId="7" borderId="1" xfId="0" applyNumberFormat="1" applyFont="1" applyFill="1" applyBorder="1" applyAlignment="1">
      <alignment horizontal="left" vertical="center"/>
    </xf>
    <xf numFmtId="164" fontId="6" fillId="7" borderId="1" xfId="0" applyNumberFormat="1" applyFont="1" applyFill="1" applyBorder="1" applyAlignment="1">
      <alignment horizontal="right" vertical="center"/>
    </xf>
    <xf numFmtId="3" fontId="6" fillId="7" borderId="1" xfId="0" applyNumberFormat="1" applyFont="1" applyFill="1" applyBorder="1" applyAlignment="1">
      <alignment horizontal="left" vertical="center"/>
    </xf>
    <xf numFmtId="165" fontId="2" fillId="7"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workbookViewId="0" showGridLines="0"/>
  </sheetViews>
  <sheetFormatPr defaultRowHeight="16" outlineLevelRow="0" outlineLevelCol="0" x14ac:dyDescent="55" customHeight="1"/>
  <cols>
    <col min="1" max="1" width="34" customWidth="1"/>
    <col min="2" max="2" width="32" customWidth="1"/>
    <col min="3" max="3" width="17" customWidth="1"/>
    <col min="4" max="4" width="16" customWidth="1"/>
    <col min="5" max="5" width="86" customWidth="1"/>
  </cols>
  <sheetData>
    <row r="1" spans="1:4" x14ac:dyDescent="0.25">
      <c r="A1" s="1" t="s">
        <v>0</v>
      </c>
      <c r="D1" s="2" t="s">
        <v>1</v>
      </c>
    </row>
    <row r="2" spans="1:5" x14ac:dyDescent="0.25">
      <c r="A2" s="3" t="s">
        <v>2</v>
      </c>
      <c r="B2" s="3"/>
      <c r="C2" s="3"/>
      <c r="D2" s="3"/>
      <c r="E2" s="3"/>
    </row>
    <row r="3" spans="1:1" x14ac:dyDescent="0.25">
      <c r="A3" s="4" t="s">
        <v>3</v>
      </c>
    </row>
    <row r="4" spans="1:5" x14ac:dyDescent="0.25">
      <c r="A4" s="5" t="s">
        <v>4</v>
      </c>
      <c r="B4" s="5"/>
      <c r="C4" s="5"/>
      <c r="D4" s="5"/>
      <c r="E4" s="5"/>
    </row>
    <row r="5" spans="1:5" x14ac:dyDescent="0.25">
      <c r="A5" s="5"/>
      <c r="B5" s="5"/>
      <c r="C5" s="5"/>
      <c r="D5" s="5"/>
      <c r="E5" s="5"/>
    </row>
    <row r="7" spans="1:1" x14ac:dyDescent="0.25">
      <c r="A7" s="4" t="s">
        <v>5</v>
      </c>
    </row>
    <row r="8" spans="1:2" x14ac:dyDescent="0.25">
      <c r="A8" t="s">
        <v>6</v>
      </c>
      <c r="B8" t="s">
        <v>7</v>
      </c>
    </row>
    <row r="9" spans="1:2" x14ac:dyDescent="0.25">
      <c r="A9" t="s">
        <v>8</v>
      </c>
      <c r="B9" s="6">
        <v>150</v>
      </c>
    </row>
    <row r="10" spans="1:2" x14ac:dyDescent="0.25">
      <c r="A10" t="s">
        <v>9</v>
      </c>
      <c r="B10" t="s">
        <v>10</v>
      </c>
    </row>
    <row r="11" spans="1:2" x14ac:dyDescent="0.25">
      <c r="A11" t="s">
        <v>11</v>
      </c>
      <c r="B11" t="s">
        <v>12</v>
      </c>
    </row>
    <row r="12" spans="1:2" x14ac:dyDescent="0.25">
      <c r="A12" t="s">
        <v>13</v>
      </c>
      <c r="B12" s="7">
        <v>216</v>
      </c>
    </row>
    <row r="13" spans="1:2" x14ac:dyDescent="0.25">
      <c r="A13" t="s">
        <v>14</v>
      </c>
      <c r="B13" s="6">
        <v>32400</v>
      </c>
    </row>
    <row r="14" spans="1:2" x14ac:dyDescent="0.25">
      <c r="A14" t="s">
        <v>15</v>
      </c>
      <c r="B14" s="6">
        <v>3500</v>
      </c>
    </row>
    <row r="15" spans="1:2" x14ac:dyDescent="0.25">
      <c r="A15" t="s">
        <v>16</v>
      </c>
      <c r="B15" s="8">
        <v>0.1</v>
      </c>
    </row>
    <row r="16" spans="1:2" x14ac:dyDescent="0.25">
      <c r="A16" t="s">
        <v>17</v>
      </c>
      <c r="B16" s="6">
        <v>3590</v>
      </c>
    </row>
    <row r="17" spans="1:2" x14ac:dyDescent="0.25">
      <c r="A17" t="s">
        <v>18</v>
      </c>
      <c r="B17" s="6">
        <v>39490</v>
      </c>
    </row>
    <row r="18" spans="1:2" x14ac:dyDescent="0.25">
      <c r="A18" t="s">
        <v>19</v>
      </c>
      <c r="B18" t="s">
        <v>20</v>
      </c>
    </row>
    <row r="20" spans="1:5" x14ac:dyDescent="0.25">
      <c r="A20" s="3" t="s">
        <v>21</v>
      </c>
      <c r="B20" s="3"/>
      <c r="C20" s="3"/>
      <c r="D20" s="3"/>
      <c r="E20" s="3"/>
    </row>
    <row r="22" spans="1:1" x14ac:dyDescent="0.25">
      <c r="A22" s="4" t="s">
        <v>22</v>
      </c>
    </row>
    <row r="23" ht="36" customHeight="1" spans="1:5" x14ac:dyDescent="0.25">
      <c r="A23" s="9" t="s">
        <v>23</v>
      </c>
      <c r="B23" s="5" t="s">
        <v>24</v>
      </c>
      <c r="C23" s="5"/>
      <c r="D23" s="5"/>
      <c r="E23" s="5"/>
    </row>
    <row r="24" ht="36" customHeight="1" spans="1:5" x14ac:dyDescent="0.25">
      <c r="A24" s="9" t="s">
        <v>25</v>
      </c>
      <c r="B24" s="5" t="s">
        <v>26</v>
      </c>
      <c r="C24" s="5"/>
      <c r="D24" s="5"/>
      <c r="E24" s="5"/>
    </row>
    <row r="25" ht="36" customHeight="1" spans="1:5" x14ac:dyDescent="0.25">
      <c r="A25" s="9" t="s">
        <v>27</v>
      </c>
      <c r="B25" s="5" t="s">
        <v>28</v>
      </c>
      <c r="C25" s="5"/>
      <c r="D25" s="5"/>
      <c r="E25" s="5"/>
    </row>
    <row r="26" ht="36" customHeight="1" spans="1:5" x14ac:dyDescent="0.25">
      <c r="A26" s="9" t="s">
        <v>29</v>
      </c>
      <c r="B26" s="5" t="s">
        <v>30</v>
      </c>
      <c r="C26" s="5"/>
      <c r="D26" s="5"/>
      <c r="E26" s="5"/>
    </row>
    <row r="29" spans="1:1" x14ac:dyDescent="0.25">
      <c r="A29" s="4" t="s">
        <v>31</v>
      </c>
    </row>
    <row r="30" spans="1:5" x14ac:dyDescent="0.25">
      <c r="A30" s="5" t="s">
        <v>32</v>
      </c>
      <c r="B30" s="5"/>
      <c r="C30" s="5"/>
      <c r="D30" s="5"/>
      <c r="E30" s="5"/>
    </row>
    <row r="33" spans="1:5" x14ac:dyDescent="0.25">
      <c r="A33" s="10" t="s">
        <v>33</v>
      </c>
      <c r="B33" s="10" t="s">
        <v>34</v>
      </c>
      <c r="C33" s="10" t="s">
        <v>35</v>
      </c>
      <c r="D33" s="10" t="s">
        <v>36</v>
      </c>
      <c r="E33" s="10" t="s">
        <v>37</v>
      </c>
    </row>
    <row r="34" spans="1:5" x14ac:dyDescent="0.25">
      <c r="A34" s="11" t="s">
        <v>38</v>
      </c>
      <c r="B34" s="11" t="s">
        <v>39</v>
      </c>
      <c r="C34" s="12">
        <v>0.85</v>
      </c>
      <c r="D34" s="12">
        <v>1.25</v>
      </c>
      <c r="E34" s="13" t="s">
        <v>40</v>
      </c>
    </row>
    <row r="35" spans="1:5" x14ac:dyDescent="0.25">
      <c r="A35" s="11" t="s">
        <v>41</v>
      </c>
      <c r="B35" s="11" t="s">
        <v>42</v>
      </c>
      <c r="C35" s="12">
        <v>0.8</v>
      </c>
      <c r="D35" s="12">
        <v>1.35</v>
      </c>
      <c r="E35" s="13" t="s">
        <v>43</v>
      </c>
    </row>
    <row r="36" spans="1:5" x14ac:dyDescent="0.25">
      <c r="A36" s="11" t="s">
        <v>44</v>
      </c>
      <c r="B36" s="11" t="s">
        <v>45</v>
      </c>
      <c r="C36" s="12">
        <v>0.82</v>
      </c>
      <c r="D36" s="12">
        <v>1.3</v>
      </c>
      <c r="E36" s="13" t="s">
        <v>46</v>
      </c>
    </row>
    <row r="37" spans="1:5" x14ac:dyDescent="0.25">
      <c r="A37" s="11" t="s">
        <v>47</v>
      </c>
      <c r="B37" s="11" t="s">
        <v>48</v>
      </c>
      <c r="C37" s="12">
        <v>0.85</v>
      </c>
      <c r="D37" s="12">
        <v>1.28</v>
      </c>
      <c r="E37" s="13" t="s">
        <v>49</v>
      </c>
    </row>
    <row r="38" spans="1:5" x14ac:dyDescent="0.25">
      <c r="A38" s="11" t="s">
        <v>50</v>
      </c>
      <c r="B38" s="11" t="s">
        <v>51</v>
      </c>
      <c r="C38" s="12">
        <v>0.84</v>
      </c>
      <c r="D38" s="12">
        <v>1.32</v>
      </c>
      <c r="E38" s="13" t="s">
        <v>52</v>
      </c>
    </row>
    <row r="39" spans="1:5" x14ac:dyDescent="0.25">
      <c r="A39" s="11" t="s">
        <v>53</v>
      </c>
      <c r="B39" s="11" t="s">
        <v>54</v>
      </c>
      <c r="C39" s="12">
        <v>0.86</v>
      </c>
      <c r="D39" s="12">
        <v>1.26</v>
      </c>
      <c r="E39" s="13" t="s">
        <v>55</v>
      </c>
    </row>
    <row r="40" spans="1:5" x14ac:dyDescent="0.25">
      <c r="A40" s="11" t="s">
        <v>56</v>
      </c>
      <c r="B40" s="11" t="s">
        <v>57</v>
      </c>
      <c r="C40" s="12">
        <v>0.85</v>
      </c>
      <c r="D40" s="12">
        <v>1.3</v>
      </c>
      <c r="E40" s="13" t="s">
        <v>58</v>
      </c>
    </row>
  </sheetData>
  <mergeCells count="8">
    <mergeCell ref="A2:E2"/>
    <mergeCell ref="A4:E5"/>
    <mergeCell ref="A20:E20"/>
    <mergeCell ref="B23:E23"/>
    <mergeCell ref="B24:E24"/>
    <mergeCell ref="B25:E25"/>
    <mergeCell ref="B26:E26"/>
    <mergeCell ref="A30:E30"/>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workbookViewId="0" showGridLines="0" zoomScale="70">
      <pane ySplit="1" topLeftCell="A2" activePane="bottomLeft" state="frozen"/>
      <selection pane="bottomLeft"/>
    </sheetView>
  </sheetViews>
  <sheetFormatPr defaultRowHeight="16" outlineLevelRow="0" outlineLevelCol="0" x14ac:dyDescent="55" customHeight="1"/>
  <cols>
    <col min="1" max="1" width="37.43" customWidth="1"/>
    <col min="2" max="2" width="52.14" customWidth="1"/>
    <col min="3" max="4" width="11.14" customWidth="1"/>
    <col min="5" max="5" width="15" customWidth="1"/>
    <col min="6" max="6" width="18.71" customWidth="1"/>
    <col min="7" max="7" width="15.71" customWidth="1"/>
    <col min="8" max="8" width="13.57" customWidth="1"/>
    <col min="9" max="9" width="22" customWidth="1"/>
    <col min="10" max="10" width="14.29" customWidth="1"/>
    <col min="11" max="11" width="19.14" customWidth="1"/>
    <col min="12" max="12" width="4" customWidth="1"/>
    <col min="13" max="14" width="13" hidden="1" customWidth="1"/>
    <col min="15" max="17" width="8" customWidth="1"/>
  </cols>
  <sheetData>
    <row r="1" ht="19" customHeight="1" spans="1:17" x14ac:dyDescent="0.25">
      <c r="A1" s="14" t="s">
        <v>33</v>
      </c>
      <c r="B1" s="14" t="s">
        <v>59</v>
      </c>
      <c r="C1" s="14" t="s">
        <v>60</v>
      </c>
      <c r="D1" s="14" t="s">
        <v>61</v>
      </c>
      <c r="E1" s="14" t="s">
        <v>62</v>
      </c>
      <c r="F1" s="14" t="s">
        <v>63</v>
      </c>
      <c r="G1" s="14" t="s">
        <v>64</v>
      </c>
      <c r="H1" s="14" t="s">
        <v>65</v>
      </c>
      <c r="I1" s="14" t="s">
        <v>66</v>
      </c>
      <c r="J1" s="14" t="s">
        <v>67</v>
      </c>
      <c r="K1" s="14" t="s">
        <v>68</v>
      </c>
      <c r="L1" s="14" t="s">
        <v>69</v>
      </c>
      <c r="M1" s="14" t="s">
        <v>70</v>
      </c>
      <c r="N1" s="14" t="s">
        <v>71</v>
      </c>
      <c r="O1" s="14" t="s">
        <v>72</v>
      </c>
      <c r="P1" s="14" t="s">
        <v>73</v>
      </c>
      <c r="Q1" s="14" t="s">
        <v>74</v>
      </c>
    </row>
    <row r="2" spans="1:17" x14ac:dyDescent="0.25">
      <c r="A2" s="15" t="s">
        <v>39</v>
      </c>
      <c r="B2" s="16"/>
      <c r="C2" s="17">
        <v>46296</v>
      </c>
      <c r="D2" s="17">
        <v>46300</v>
      </c>
      <c r="E2" s="18"/>
      <c r="F2" s="18">
        <v>18</v>
      </c>
      <c r="G2" s="18"/>
      <c r="H2" s="19"/>
      <c r="I2" s="19">
        <v>2700</v>
      </c>
      <c r="J2" s="19"/>
      <c r="K2" s="20">
        <v>5</v>
      </c>
      <c r="L2" s="21"/>
      <c r="M2" s="22">
        <v>46296</v>
      </c>
      <c r="N2" s="23">
        <v>5</v>
      </c>
      <c r="O2" s="24"/>
      <c r="P2" s="23"/>
      <c r="Q2" s="23"/>
    </row>
    <row r="3" spans="1:17" x14ac:dyDescent="0.25">
      <c r="A3" s="25" t="s">
        <v>38</v>
      </c>
      <c r="B3" s="25" t="s">
        <v>75</v>
      </c>
      <c r="C3" s="26">
        <v>46296</v>
      </c>
      <c r="D3" s="26">
        <v>46296</v>
      </c>
      <c r="E3" s="27">
        <f>F3*0</f>
        <v>0</v>
      </c>
      <c r="F3" s="27">
        <v>0</v>
      </c>
      <c r="G3" s="27">
        <f>F3*0</f>
        <v>0</v>
      </c>
      <c r="H3" s="28">
        <f>E3*'Read me'!$B$9</f>
        <v>0</v>
      </c>
      <c r="I3" s="28">
        <f>F3*'Read me'!$B$9</f>
        <v>0</v>
      </c>
      <c r="J3" s="28">
        <f>G3*'Read me'!$B$9</f>
        <v>0</v>
      </c>
      <c r="K3" s="29">
        <f>D3-C3+1</f>
        <v>1</v>
      </c>
      <c r="L3" s="21"/>
      <c r="M3" s="26">
        <v>46296</v>
      </c>
      <c r="N3" s="29">
        <v>1</v>
      </c>
      <c r="O3" s="24"/>
      <c r="P3" s="11"/>
      <c r="Q3" s="11"/>
    </row>
    <row r="4" spans="1:17" x14ac:dyDescent="0.25">
      <c r="A4" s="25" t="s">
        <v>38</v>
      </c>
      <c r="B4" s="25" t="s">
        <v>76</v>
      </c>
      <c r="C4" s="26">
        <v>46296</v>
      </c>
      <c r="D4" s="26">
        <v>46297</v>
      </c>
      <c r="E4" s="27">
        <f>F4*0.85</f>
        <v>6.8</v>
      </c>
      <c r="F4" s="27">
        <v>8</v>
      </c>
      <c r="G4" s="27">
        <f>F4*1.25</f>
        <v>10</v>
      </c>
      <c r="H4" s="28">
        <f>E4*'Read me'!$B$9</f>
        <v>1020</v>
      </c>
      <c r="I4" s="28">
        <f>F4*'Read me'!$B$9</f>
        <v>1200</v>
      </c>
      <c r="J4" s="28">
        <f>G4*'Read me'!$B$9</f>
        <v>1500</v>
      </c>
      <c r="K4" s="29">
        <f>D4-C4+1</f>
        <v>2</v>
      </c>
      <c r="L4" s="21"/>
      <c r="M4" s="26">
        <v>46296</v>
      </c>
      <c r="N4" s="29">
        <v>2</v>
      </c>
      <c r="O4" s="24"/>
      <c r="P4" s="11"/>
      <c r="Q4" s="11"/>
    </row>
    <row r="5" spans="1:17" x14ac:dyDescent="0.25">
      <c r="A5" s="30" t="s">
        <v>38</v>
      </c>
      <c r="B5" s="30" t="s">
        <v>77</v>
      </c>
      <c r="C5" s="31">
        <v>46297</v>
      </c>
      <c r="D5" s="31">
        <v>46300</v>
      </c>
      <c r="E5" s="32">
        <f>F5*0.85</f>
        <v>8.5</v>
      </c>
      <c r="F5" s="32">
        <v>10</v>
      </c>
      <c r="G5" s="32">
        <f>F5*1.25</f>
        <v>12.5</v>
      </c>
      <c r="H5" s="33">
        <f>E5*'Read me'!$B$9</f>
        <v>1275</v>
      </c>
      <c r="I5" s="33">
        <f>F5*'Read me'!$B$9</f>
        <v>1500</v>
      </c>
      <c r="J5" s="33">
        <f>G5*'Read me'!$B$9</f>
        <v>1875</v>
      </c>
      <c r="K5" s="34">
        <f>D5-C5+1</f>
        <v>4</v>
      </c>
      <c r="L5" s="35"/>
      <c r="M5" s="31">
        <v>46297</v>
      </c>
      <c r="N5" s="34">
        <v>4</v>
      </c>
      <c r="O5" s="36"/>
      <c r="P5" s="37"/>
      <c r="Q5" s="37"/>
    </row>
    <row r="6" spans="1:17" x14ac:dyDescent="0.25">
      <c r="A6" s="15" t="s">
        <v>42</v>
      </c>
      <c r="B6" s="16"/>
      <c r="C6" s="17">
        <v>46301</v>
      </c>
      <c r="D6" s="17">
        <v>46309</v>
      </c>
      <c r="E6" s="18"/>
      <c r="F6" s="18">
        <v>40</v>
      </c>
      <c r="G6" s="18"/>
      <c r="H6" s="19"/>
      <c r="I6" s="19">
        <v>6000</v>
      </c>
      <c r="J6" s="19"/>
      <c r="K6" s="20">
        <v>9</v>
      </c>
      <c r="L6" s="21"/>
      <c r="M6" s="22">
        <v>46301</v>
      </c>
      <c r="N6" s="23">
        <v>9</v>
      </c>
      <c r="O6" s="24"/>
      <c r="P6" s="23"/>
      <c r="Q6" s="23"/>
    </row>
    <row r="7" spans="1:17" x14ac:dyDescent="0.25">
      <c r="A7" s="25" t="s">
        <v>41</v>
      </c>
      <c r="B7" s="25" t="s">
        <v>78</v>
      </c>
      <c r="C7" s="26">
        <v>46301</v>
      </c>
      <c r="D7" s="26">
        <v>46304</v>
      </c>
      <c r="E7" s="27">
        <f>F7*0.8</f>
        <v>14.4</v>
      </c>
      <c r="F7" s="27">
        <v>18</v>
      </c>
      <c r="G7" s="27">
        <f>F7*1.35</f>
        <v>24.3</v>
      </c>
      <c r="H7" s="28">
        <f>E7*'Read me'!$B$9</f>
        <v>2160</v>
      </c>
      <c r="I7" s="28">
        <f>F7*'Read me'!$B$9</f>
        <v>2700</v>
      </c>
      <c r="J7" s="28">
        <f>G7*'Read me'!$B$9</f>
        <v>3645</v>
      </c>
      <c r="K7" s="29">
        <f>D7-C7+1</f>
        <v>4</v>
      </c>
      <c r="L7" s="21"/>
      <c r="M7" s="26">
        <v>46301</v>
      </c>
      <c r="N7" s="29">
        <v>4</v>
      </c>
      <c r="O7" s="24"/>
      <c r="P7" s="11"/>
      <c r="Q7" s="11"/>
    </row>
    <row r="8" spans="1:17" x14ac:dyDescent="0.25">
      <c r="A8" s="25" t="s">
        <v>41</v>
      </c>
      <c r="B8" s="25" t="s">
        <v>79</v>
      </c>
      <c r="C8" s="26">
        <v>46303</v>
      </c>
      <c r="D8" s="26">
        <v>46309</v>
      </c>
      <c r="E8" s="27">
        <f>F8*0.8</f>
        <v>17.6</v>
      </c>
      <c r="F8" s="27">
        <v>22</v>
      </c>
      <c r="G8" s="27">
        <f>F8*1.35</f>
        <v>29.700000000000003</v>
      </c>
      <c r="H8" s="28">
        <f>E8*'Read me'!$B$9</f>
        <v>2640</v>
      </c>
      <c r="I8" s="28">
        <f>F8*'Read me'!$B$9</f>
        <v>3300</v>
      </c>
      <c r="J8" s="28">
        <f>G8*'Read me'!$B$9</f>
        <v>4455</v>
      </c>
      <c r="K8" s="29">
        <f>D8-C8+1</f>
        <v>7</v>
      </c>
      <c r="L8" s="21"/>
      <c r="M8" s="26">
        <v>46303</v>
      </c>
      <c r="N8" s="29">
        <v>7</v>
      </c>
      <c r="O8" s="24"/>
      <c r="P8" s="11"/>
      <c r="Q8" s="11"/>
    </row>
    <row r="9" spans="1:17" x14ac:dyDescent="0.25">
      <c r="A9" s="30" t="s">
        <v>41</v>
      </c>
      <c r="B9" s="30" t="s">
        <v>80</v>
      </c>
      <c r="C9" s="31">
        <v>46309</v>
      </c>
      <c r="D9" s="31">
        <v>46309</v>
      </c>
      <c r="E9" s="32">
        <f>F9*0</f>
        <v>0</v>
      </c>
      <c r="F9" s="32">
        <v>0</v>
      </c>
      <c r="G9" s="32">
        <f>F9*0</f>
        <v>0</v>
      </c>
      <c r="H9" s="33">
        <f>E9*'Read me'!$B$9</f>
        <v>0</v>
      </c>
      <c r="I9" s="33">
        <f>F9*'Read me'!$B$9</f>
        <v>0</v>
      </c>
      <c r="J9" s="33">
        <f>G9*'Read me'!$B$9</f>
        <v>0</v>
      </c>
      <c r="K9" s="34">
        <f>D9-C9+1</f>
        <v>1</v>
      </c>
      <c r="L9" s="35"/>
      <c r="M9" s="31">
        <v>46309</v>
      </c>
      <c r="N9" s="34">
        <v>1</v>
      </c>
      <c r="O9" s="36"/>
      <c r="P9" s="37"/>
      <c r="Q9" s="37"/>
    </row>
    <row r="10" spans="1:17" x14ac:dyDescent="0.25">
      <c r="A10" s="15" t="s">
        <v>45</v>
      </c>
      <c r="B10" s="16"/>
      <c r="C10" s="17">
        <v>46310</v>
      </c>
      <c r="D10" s="17">
        <v>46318</v>
      </c>
      <c r="E10" s="18"/>
      <c r="F10" s="18">
        <v>36</v>
      </c>
      <c r="G10" s="18"/>
      <c r="H10" s="19"/>
      <c r="I10" s="19">
        <v>5400</v>
      </c>
      <c r="J10" s="19"/>
      <c r="K10" s="20">
        <v>9</v>
      </c>
      <c r="L10" s="21"/>
      <c r="M10" s="22">
        <v>46310</v>
      </c>
      <c r="N10" s="23">
        <v>9</v>
      </c>
      <c r="O10" s="24"/>
      <c r="P10" s="23"/>
      <c r="Q10" s="23"/>
    </row>
    <row r="11" spans="1:17" x14ac:dyDescent="0.25">
      <c r="A11" s="25" t="s">
        <v>44</v>
      </c>
      <c r="B11" s="25" t="s">
        <v>81</v>
      </c>
      <c r="C11" s="26">
        <v>46310</v>
      </c>
      <c r="D11" s="26">
        <v>46316</v>
      </c>
      <c r="E11" s="27">
        <f>F11*0.82</f>
        <v>19.68</v>
      </c>
      <c r="F11" s="27">
        <v>24</v>
      </c>
      <c r="G11" s="27">
        <f>F11*1.3</f>
        <v>31.200000000000003</v>
      </c>
      <c r="H11" s="28">
        <f>E11*'Read me'!$B$9</f>
        <v>2952</v>
      </c>
      <c r="I11" s="28">
        <f>F11*'Read me'!$B$9</f>
        <v>3600</v>
      </c>
      <c r="J11" s="28">
        <f>G11*'Read me'!$B$9</f>
        <v>4680</v>
      </c>
      <c r="K11" s="29">
        <f>D11-C11+1</f>
        <v>7</v>
      </c>
      <c r="L11" s="21"/>
      <c r="M11" s="26">
        <v>46310</v>
      </c>
      <c r="N11" s="29">
        <v>7</v>
      </c>
      <c r="O11" s="24"/>
      <c r="P11" s="11"/>
      <c r="Q11" s="11"/>
    </row>
    <row r="12" spans="1:17" x14ac:dyDescent="0.25">
      <c r="A12" s="25" t="s">
        <v>44</v>
      </c>
      <c r="B12" s="25" t="s">
        <v>82</v>
      </c>
      <c r="C12" s="26">
        <v>46316</v>
      </c>
      <c r="D12" s="26">
        <v>46318</v>
      </c>
      <c r="E12" s="27">
        <f>F12*0.82</f>
        <v>9.84</v>
      </c>
      <c r="F12" s="27">
        <v>12</v>
      </c>
      <c r="G12" s="27">
        <f>F12*1.3</f>
        <v>15.600000000000001</v>
      </c>
      <c r="H12" s="28">
        <f>E12*'Read me'!$B$9</f>
        <v>1476</v>
      </c>
      <c r="I12" s="28">
        <f>F12*'Read me'!$B$9</f>
        <v>1800</v>
      </c>
      <c r="J12" s="28">
        <f>G12*'Read me'!$B$9</f>
        <v>2340</v>
      </c>
      <c r="K12" s="29">
        <f>D12-C12+1</f>
        <v>3</v>
      </c>
      <c r="L12" s="21"/>
      <c r="M12" s="26">
        <v>46316</v>
      </c>
      <c r="N12" s="29">
        <v>3</v>
      </c>
      <c r="O12" s="24"/>
      <c r="P12" s="11"/>
      <c r="Q12" s="11"/>
    </row>
    <row r="13" spans="1:17" x14ac:dyDescent="0.25">
      <c r="A13" s="30" t="s">
        <v>44</v>
      </c>
      <c r="B13" s="30" t="s">
        <v>83</v>
      </c>
      <c r="C13" s="31">
        <v>46318</v>
      </c>
      <c r="D13" s="31">
        <v>46318</v>
      </c>
      <c r="E13" s="32">
        <f>F13*0</f>
        <v>0</v>
      </c>
      <c r="F13" s="32">
        <v>0</v>
      </c>
      <c r="G13" s="32">
        <f>F13*0</f>
        <v>0</v>
      </c>
      <c r="H13" s="33">
        <f>E13*'Read me'!$B$9</f>
        <v>0</v>
      </c>
      <c r="I13" s="33">
        <f>F13*'Read me'!$B$9</f>
        <v>0</v>
      </c>
      <c r="J13" s="33">
        <f>G13*'Read me'!$B$9</f>
        <v>0</v>
      </c>
      <c r="K13" s="34">
        <f>D13-C13+1</f>
        <v>1</v>
      </c>
      <c r="L13" s="35"/>
      <c r="M13" s="31">
        <v>46318</v>
      </c>
      <c r="N13" s="34">
        <v>1</v>
      </c>
      <c r="O13" s="36"/>
      <c r="P13" s="37"/>
      <c r="Q13" s="37"/>
    </row>
    <row r="14" spans="1:17" x14ac:dyDescent="0.25">
      <c r="A14" s="15" t="s">
        <v>48</v>
      </c>
      <c r="B14" s="16"/>
      <c r="C14" s="17">
        <v>46321</v>
      </c>
      <c r="D14" s="17">
        <v>46330</v>
      </c>
      <c r="E14" s="18"/>
      <c r="F14" s="18">
        <v>34</v>
      </c>
      <c r="G14" s="18"/>
      <c r="H14" s="19"/>
      <c r="I14" s="19">
        <v>5100</v>
      </c>
      <c r="J14" s="19"/>
      <c r="K14" s="20">
        <v>10</v>
      </c>
      <c r="L14" s="21"/>
      <c r="M14" s="22">
        <v>46321</v>
      </c>
      <c r="N14" s="23">
        <v>10</v>
      </c>
      <c r="O14" s="24"/>
      <c r="P14" s="24"/>
      <c r="Q14" s="23"/>
    </row>
    <row r="15" spans="1:17" x14ac:dyDescent="0.25">
      <c r="A15" s="25" t="s">
        <v>47</v>
      </c>
      <c r="B15" s="25" t="s">
        <v>84</v>
      </c>
      <c r="C15" s="26">
        <v>46321</v>
      </c>
      <c r="D15" s="26">
        <v>46325</v>
      </c>
      <c r="E15" s="27">
        <f>F15*0.85</f>
        <v>17</v>
      </c>
      <c r="F15" s="27">
        <v>20</v>
      </c>
      <c r="G15" s="27">
        <f>F15*1.28</f>
        <v>25.6</v>
      </c>
      <c r="H15" s="28">
        <f>E15*'Read me'!$B$9</f>
        <v>2550</v>
      </c>
      <c r="I15" s="28">
        <f>F15*'Read me'!$B$9</f>
        <v>3000</v>
      </c>
      <c r="J15" s="28">
        <f>G15*'Read me'!$B$9</f>
        <v>3840</v>
      </c>
      <c r="K15" s="29">
        <f>D15-C15+1</f>
        <v>5</v>
      </c>
      <c r="L15" s="21"/>
      <c r="M15" s="26">
        <v>46321</v>
      </c>
      <c r="N15" s="29">
        <v>5</v>
      </c>
      <c r="O15" s="24"/>
      <c r="P15" s="11"/>
      <c r="Q15" s="11"/>
    </row>
    <row r="16" spans="1:17" x14ac:dyDescent="0.25">
      <c r="A16" s="30" t="s">
        <v>47</v>
      </c>
      <c r="B16" s="30" t="s">
        <v>85</v>
      </c>
      <c r="C16" s="31">
        <v>46325</v>
      </c>
      <c r="D16" s="31">
        <v>46330</v>
      </c>
      <c r="E16" s="32">
        <f>F16*0.85</f>
        <v>11.9</v>
      </c>
      <c r="F16" s="32">
        <v>14</v>
      </c>
      <c r="G16" s="32">
        <f>F16*1.28</f>
        <v>17.92</v>
      </c>
      <c r="H16" s="33">
        <f>E16*'Read me'!$B$9</f>
        <v>1785</v>
      </c>
      <c r="I16" s="33">
        <f>F16*'Read me'!$B$9</f>
        <v>2100</v>
      </c>
      <c r="J16" s="33">
        <f>G16*'Read me'!$B$9</f>
        <v>2688.0000000000005</v>
      </c>
      <c r="K16" s="34">
        <f>D16-C16+1</f>
        <v>6</v>
      </c>
      <c r="L16" s="35"/>
      <c r="M16" s="31">
        <v>46325</v>
      </c>
      <c r="N16" s="34">
        <v>6</v>
      </c>
      <c r="O16" s="36"/>
      <c r="P16" s="36"/>
      <c r="Q16" s="37"/>
    </row>
    <row r="17" spans="1:17" x14ac:dyDescent="0.25">
      <c r="A17" s="15" t="s">
        <v>51</v>
      </c>
      <c r="B17" s="16"/>
      <c r="C17" s="17">
        <v>46331</v>
      </c>
      <c r="D17" s="17">
        <v>46339</v>
      </c>
      <c r="E17" s="18"/>
      <c r="F17" s="18">
        <v>38</v>
      </c>
      <c r="G17" s="18"/>
      <c r="H17" s="19"/>
      <c r="I17" s="19">
        <v>5700</v>
      </c>
      <c r="J17" s="19"/>
      <c r="K17" s="20">
        <v>9</v>
      </c>
      <c r="L17" s="21"/>
      <c r="M17" s="22">
        <v>46331</v>
      </c>
      <c r="N17" s="23">
        <v>9</v>
      </c>
      <c r="O17" s="23"/>
      <c r="P17" s="24"/>
      <c r="Q17" s="23"/>
    </row>
    <row r="18" spans="1:17" x14ac:dyDescent="0.25">
      <c r="A18" s="25" t="s">
        <v>50</v>
      </c>
      <c r="B18" s="25" t="s">
        <v>86</v>
      </c>
      <c r="C18" s="26">
        <v>46331</v>
      </c>
      <c r="D18" s="26">
        <v>46337</v>
      </c>
      <c r="E18" s="27">
        <f>F18*0.84</f>
        <v>20.16</v>
      </c>
      <c r="F18" s="27">
        <v>24</v>
      </c>
      <c r="G18" s="27">
        <f>F18*1.32</f>
        <v>31.68</v>
      </c>
      <c r="H18" s="28">
        <f>E18*'Read me'!$B$9</f>
        <v>3024</v>
      </c>
      <c r="I18" s="28">
        <f>F18*'Read me'!$B$9</f>
        <v>3600</v>
      </c>
      <c r="J18" s="28">
        <f>G18*'Read me'!$B$9</f>
        <v>4752</v>
      </c>
      <c r="K18" s="29">
        <f>D18-C18+1</f>
        <v>7</v>
      </c>
      <c r="L18" s="21"/>
      <c r="M18" s="26">
        <v>46331</v>
      </c>
      <c r="N18" s="29">
        <v>7</v>
      </c>
      <c r="O18" s="11"/>
      <c r="P18" s="24"/>
      <c r="Q18" s="11"/>
    </row>
    <row r="19" spans="1:17" x14ac:dyDescent="0.25">
      <c r="A19" s="25" t="s">
        <v>50</v>
      </c>
      <c r="B19" s="25" t="s">
        <v>87</v>
      </c>
      <c r="C19" s="26">
        <v>46336</v>
      </c>
      <c r="D19" s="26">
        <v>46339</v>
      </c>
      <c r="E19" s="27">
        <f>F19*0.84</f>
        <v>11.76</v>
      </c>
      <c r="F19" s="27">
        <v>14</v>
      </c>
      <c r="G19" s="27">
        <f>F19*1.32</f>
        <v>18.48</v>
      </c>
      <c r="H19" s="28">
        <f>E19*'Read me'!$B$9</f>
        <v>1764</v>
      </c>
      <c r="I19" s="28">
        <f>F19*'Read me'!$B$9</f>
        <v>2100</v>
      </c>
      <c r="J19" s="28">
        <f>G19*'Read me'!$B$9</f>
        <v>2772</v>
      </c>
      <c r="K19" s="29">
        <f>D19-C19+1</f>
        <v>4</v>
      </c>
      <c r="L19" s="21"/>
      <c r="M19" s="26">
        <v>46336</v>
      </c>
      <c r="N19" s="29">
        <v>4</v>
      </c>
      <c r="O19" s="11"/>
      <c r="P19" s="24"/>
      <c r="Q19" s="11"/>
    </row>
    <row r="20" spans="1:17" x14ac:dyDescent="0.25">
      <c r="A20" s="30" t="s">
        <v>50</v>
      </c>
      <c r="B20" s="30" t="s">
        <v>88</v>
      </c>
      <c r="C20" s="31">
        <v>46339</v>
      </c>
      <c r="D20" s="31">
        <v>46339</v>
      </c>
      <c r="E20" s="32">
        <f>F20*0</f>
        <v>0</v>
      </c>
      <c r="F20" s="32">
        <v>0</v>
      </c>
      <c r="G20" s="32">
        <f>F20*0</f>
        <v>0</v>
      </c>
      <c r="H20" s="33">
        <f>E20*'Read me'!$B$9</f>
        <v>0</v>
      </c>
      <c r="I20" s="33">
        <f>F20*'Read me'!$B$9</f>
        <v>0</v>
      </c>
      <c r="J20" s="33">
        <f>G20*'Read me'!$B$9</f>
        <v>0</v>
      </c>
      <c r="K20" s="34">
        <f>D20-C20+1</f>
        <v>1</v>
      </c>
      <c r="L20" s="35"/>
      <c r="M20" s="31">
        <v>46339</v>
      </c>
      <c r="N20" s="34">
        <v>1</v>
      </c>
      <c r="O20" s="37"/>
      <c r="P20" s="36"/>
      <c r="Q20" s="37"/>
    </row>
    <row r="21" spans="1:17" x14ac:dyDescent="0.25">
      <c r="A21" s="15" t="s">
        <v>54</v>
      </c>
      <c r="B21" s="16"/>
      <c r="C21" s="17">
        <v>46342</v>
      </c>
      <c r="D21" s="17">
        <v>46346</v>
      </c>
      <c r="E21" s="18"/>
      <c r="F21" s="18">
        <v>22</v>
      </c>
      <c r="G21" s="18"/>
      <c r="H21" s="19"/>
      <c r="I21" s="19">
        <v>3300</v>
      </c>
      <c r="J21" s="19"/>
      <c r="K21" s="20">
        <v>5</v>
      </c>
      <c r="L21" s="21"/>
      <c r="M21" s="22">
        <v>46342</v>
      </c>
      <c r="N21" s="23">
        <v>5</v>
      </c>
      <c r="O21" s="23"/>
      <c r="P21" s="24"/>
      <c r="Q21" s="23"/>
    </row>
    <row r="22" spans="1:17" x14ac:dyDescent="0.25">
      <c r="A22" s="25" t="s">
        <v>53</v>
      </c>
      <c r="B22" s="25" t="s">
        <v>89</v>
      </c>
      <c r="C22" s="26">
        <v>46342</v>
      </c>
      <c r="D22" s="26">
        <v>46344</v>
      </c>
      <c r="E22" s="27">
        <f>F22*0.86</f>
        <v>10.32</v>
      </c>
      <c r="F22" s="27">
        <v>12</v>
      </c>
      <c r="G22" s="27">
        <f>F22*1.26</f>
        <v>15.120000000000001</v>
      </c>
      <c r="H22" s="28">
        <f>E22*'Read me'!$B$9</f>
        <v>1548</v>
      </c>
      <c r="I22" s="28">
        <f>F22*'Read me'!$B$9</f>
        <v>1800</v>
      </c>
      <c r="J22" s="28">
        <f>G22*'Read me'!$B$9</f>
        <v>2268</v>
      </c>
      <c r="K22" s="29">
        <f>D22-C22+1</f>
        <v>3</v>
      </c>
      <c r="L22" s="21"/>
      <c r="M22" s="26">
        <v>46342</v>
      </c>
      <c r="N22" s="29">
        <v>3</v>
      </c>
      <c r="O22" s="11"/>
      <c r="P22" s="24"/>
      <c r="Q22" s="11"/>
    </row>
    <row r="23" spans="1:17" x14ac:dyDescent="0.25">
      <c r="A23" s="30" t="s">
        <v>53</v>
      </c>
      <c r="B23" s="30" t="s">
        <v>90</v>
      </c>
      <c r="C23" s="31">
        <v>46344</v>
      </c>
      <c r="D23" s="31">
        <v>46346</v>
      </c>
      <c r="E23" s="32">
        <f>F23*0.86</f>
        <v>8.6</v>
      </c>
      <c r="F23" s="32">
        <v>10</v>
      </c>
      <c r="G23" s="32">
        <f>F23*1.26</f>
        <v>12.6</v>
      </c>
      <c r="H23" s="33">
        <f>E23*'Read me'!$B$9</f>
        <v>1290</v>
      </c>
      <c r="I23" s="33">
        <f>F23*'Read me'!$B$9</f>
        <v>1500</v>
      </c>
      <c r="J23" s="33">
        <f>G23*'Read me'!$B$9</f>
        <v>1890</v>
      </c>
      <c r="K23" s="34">
        <f>D23-C23+1</f>
        <v>3</v>
      </c>
      <c r="L23" s="35"/>
      <c r="M23" s="31">
        <v>46344</v>
      </c>
      <c r="N23" s="34">
        <v>3</v>
      </c>
      <c r="O23" s="37"/>
      <c r="P23" s="36"/>
      <c r="Q23" s="37"/>
    </row>
    <row r="24" spans="1:17" x14ac:dyDescent="0.25">
      <c r="A24" s="15" t="s">
        <v>57</v>
      </c>
      <c r="B24" s="16"/>
      <c r="C24" s="17">
        <v>46349</v>
      </c>
      <c r="D24" s="17">
        <v>46358</v>
      </c>
      <c r="E24" s="18"/>
      <c r="F24" s="18">
        <v>28</v>
      </c>
      <c r="G24" s="18"/>
      <c r="H24" s="19"/>
      <c r="I24" s="19">
        <v>4200</v>
      </c>
      <c r="J24" s="19"/>
      <c r="K24" s="20">
        <v>10</v>
      </c>
      <c r="L24" s="21"/>
      <c r="M24" s="22">
        <v>46349</v>
      </c>
      <c r="N24" s="23">
        <v>10</v>
      </c>
      <c r="O24" s="23"/>
      <c r="P24" s="24"/>
      <c r="Q24" s="24"/>
    </row>
    <row r="25" spans="1:17" x14ac:dyDescent="0.25">
      <c r="A25" s="25" t="s">
        <v>56</v>
      </c>
      <c r="B25" s="25" t="s">
        <v>91</v>
      </c>
      <c r="C25" s="26">
        <v>46349</v>
      </c>
      <c r="D25" s="26">
        <v>46351</v>
      </c>
      <c r="E25" s="27">
        <f>F25*0.85</f>
        <v>13.6</v>
      </c>
      <c r="F25" s="27">
        <v>16</v>
      </c>
      <c r="G25" s="27">
        <f>F25*1.3</f>
        <v>20.8</v>
      </c>
      <c r="H25" s="28">
        <f>E25*'Read me'!$B$9</f>
        <v>2040</v>
      </c>
      <c r="I25" s="28">
        <f>F25*'Read me'!$B$9</f>
        <v>2400</v>
      </c>
      <c r="J25" s="28">
        <f>G25*'Read me'!$B$9</f>
        <v>3120</v>
      </c>
      <c r="K25" s="29">
        <f>D25-C25+1</f>
        <v>3</v>
      </c>
      <c r="L25" s="21"/>
      <c r="M25" s="26">
        <v>46349</v>
      </c>
      <c r="N25" s="29">
        <v>3</v>
      </c>
      <c r="O25" s="11"/>
      <c r="P25" s="24"/>
      <c r="Q25" s="11"/>
    </row>
    <row r="26" spans="1:17" x14ac:dyDescent="0.25">
      <c r="A26" s="25" t="s">
        <v>56</v>
      </c>
      <c r="B26" s="25" t="s">
        <v>92</v>
      </c>
      <c r="C26" s="26">
        <v>46356</v>
      </c>
      <c r="D26" s="26">
        <v>46358</v>
      </c>
      <c r="E26" s="27">
        <f>F26*0.85</f>
        <v>10.2</v>
      </c>
      <c r="F26" s="27">
        <v>12</v>
      </c>
      <c r="G26" s="27">
        <f>F26*1.3</f>
        <v>15.600000000000001</v>
      </c>
      <c r="H26" s="28">
        <f>E26*'Read me'!$B$9</f>
        <v>1530</v>
      </c>
      <c r="I26" s="28">
        <f>F26*'Read me'!$B$9</f>
        <v>1800</v>
      </c>
      <c r="J26" s="28">
        <f>G26*'Read me'!$B$9</f>
        <v>2340</v>
      </c>
      <c r="K26" s="29">
        <f>D26-C26+1</f>
        <v>3</v>
      </c>
      <c r="L26" s="21"/>
      <c r="M26" s="26">
        <v>46356</v>
      </c>
      <c r="N26" s="29">
        <v>3</v>
      </c>
      <c r="O26" s="11"/>
      <c r="P26" s="24"/>
      <c r="Q26" s="24"/>
    </row>
    <row r="27" spans="1:17" x14ac:dyDescent="0.25">
      <c r="A27" s="30" t="s">
        <v>56</v>
      </c>
      <c r="B27" s="30" t="s">
        <v>93</v>
      </c>
      <c r="C27" s="31">
        <v>46358</v>
      </c>
      <c r="D27" s="31">
        <v>46358</v>
      </c>
      <c r="E27" s="32">
        <f>F27*0</f>
        <v>0</v>
      </c>
      <c r="F27" s="32">
        <v>0</v>
      </c>
      <c r="G27" s="32">
        <f>F27*0</f>
        <v>0</v>
      </c>
      <c r="H27" s="33">
        <f>E27*'Read me'!$B$9</f>
        <v>0</v>
      </c>
      <c r="I27" s="33">
        <f>F27*'Read me'!$B$9</f>
        <v>0</v>
      </c>
      <c r="J27" s="33">
        <f>G27*'Read me'!$B$9</f>
        <v>0</v>
      </c>
      <c r="K27" s="34">
        <f>D27-C27+1</f>
        <v>1</v>
      </c>
      <c r="L27" s="35"/>
      <c r="M27" s="31">
        <v>46358</v>
      </c>
      <c r="N27" s="34">
        <v>1</v>
      </c>
      <c r="O27" s="37"/>
      <c r="P27" s="37"/>
      <c r="Q27" s="36"/>
    </row>
    <row r="28" spans="1:17" x14ac:dyDescent="0.25">
      <c r="A28" s="38" t="s">
        <v>94</v>
      </c>
      <c r="B28" s="38"/>
      <c r="C28" s="39"/>
      <c r="D28" s="39"/>
      <c r="E28" s="40">
        <f>SUM(E3,E4,E5,E7,E8,E9,E11,E12,E13,E15,E16,E18,E19,E20,E22,E23,E25,E26,E27)</f>
        <v>180.4</v>
      </c>
      <c r="F28" s="40">
        <f>SUM(F3,F4,F5,F7,F8,F9,F11,F12,F13,F15,F16,F18,F19,F20,F22,F23,F25,F26,F27)</f>
        <v>216</v>
      </c>
      <c r="G28" s="40">
        <f>SUM(G3,G4,G5,G7,G8,G9,G11,G12,G13,G15,G16,G18,G19,G20,G22,G23,G25,G26,G27)</f>
        <v>281.1</v>
      </c>
      <c r="H28" s="41">
        <f>SUM(H3,H4,H5,H7,H8,H9,H11,H12,H13,H15,H16,H18,H19,H20,H22,H23,H25,H26,H27)</f>
        <v>27054</v>
      </c>
      <c r="I28" s="41">
        <f>SUM(I3,I4,I5,I7,I8,I9,I11,I12,I13,I15,I16,I18,I19,I20,I22,I23,I25,I26,I27)</f>
        <v>32400</v>
      </c>
      <c r="J28" s="41">
        <f>SUM(J3,J4,J5,J7,J8,J9,J11,J12,J13,J15,J16,J18,J19,J20,J22,J23,J25,J26,J27)</f>
        <v>42165</v>
      </c>
      <c r="K28" s="42"/>
      <c r="L28" s="43"/>
      <c r="M28" s="38"/>
      <c r="N28" s="38"/>
      <c r="O28" s="38"/>
      <c r="P28" s="38"/>
      <c r="Q28" s="38"/>
    </row>
    <row r="29" spans="1:17" x14ac:dyDescent="0.25">
      <c r="A29" s="44" t="s">
        <v>95</v>
      </c>
      <c r="B29" s="44"/>
      <c r="C29" s="45"/>
      <c r="D29" s="45"/>
      <c r="E29" s="46"/>
      <c r="F29" s="46"/>
      <c r="G29" s="46"/>
      <c r="H29" s="47">
        <v>3500</v>
      </c>
      <c r="I29" s="47">
        <v>3500</v>
      </c>
      <c r="J29" s="47">
        <v>3500</v>
      </c>
      <c r="K29" s="48"/>
      <c r="L29" s="21"/>
      <c r="M29" s="44"/>
      <c r="N29" s="44"/>
      <c r="O29" s="44"/>
      <c r="P29" s="44"/>
      <c r="Q29" s="44"/>
    </row>
    <row r="30" spans="1:17" x14ac:dyDescent="0.25">
      <c r="A30" s="44" t="s">
        <v>96</v>
      </c>
      <c r="B30" s="44"/>
      <c r="C30" s="45"/>
      <c r="D30" s="45"/>
      <c r="E30" s="46"/>
      <c r="F30" s="46"/>
      <c r="G30" s="46"/>
      <c r="H30" s="47">
        <f>(H28+H29)*'Read me'!$B$15</f>
        <v>3055</v>
      </c>
      <c r="I30" s="47">
        <f>(I28+I29)*'Read me'!$B$15</f>
        <v>3590</v>
      </c>
      <c r="J30" s="47">
        <f>(J28+J29)*'Read me'!$B$15</f>
        <v>4567</v>
      </c>
      <c r="K30" s="48"/>
      <c r="L30" s="21"/>
      <c r="M30" s="44"/>
      <c r="N30" s="44"/>
      <c r="O30" s="44"/>
      <c r="P30" s="44"/>
      <c r="Q30" s="44"/>
    </row>
    <row r="31" spans="1:17" x14ac:dyDescent="0.25">
      <c r="A31" s="38" t="s">
        <v>97</v>
      </c>
      <c r="B31" s="38"/>
      <c r="C31" s="39"/>
      <c r="D31" s="39"/>
      <c r="E31" s="49"/>
      <c r="F31" s="49"/>
      <c r="G31" s="49"/>
      <c r="H31" s="41">
        <f>H28+H29+H30</f>
        <v>33609</v>
      </c>
      <c r="I31" s="41">
        <f>I28+I29+I30</f>
        <v>39490</v>
      </c>
      <c r="J31" s="41">
        <f>J28+J29+J30</f>
        <v>50232</v>
      </c>
      <c r="K31" s="42"/>
      <c r="L31" s="43"/>
      <c r="M31" s="38"/>
      <c r="N31" s="38"/>
      <c r="O31" s="38"/>
      <c r="P31" s="38"/>
      <c r="Q31" s="38"/>
    </row>
  </sheetData>
  <autoFilter ref="A1:Q1"/>
  <pageMargins left="0.7" right="0.7" top="0.75" bottom="0.75" header="0.3" footer="0.3"/>
  <pageSetup orientation="landscape" horizontalDpi="4294967295" verticalDpi="4294967295" scale="100"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Schedule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Outside In Print LLC</dc:creator>
  <dc:title/>
  <dc:subject/>
  <dc:description/>
  <cp:keywords/>
  <cp:category/>
  <cp:lastModifiedBy>Unknown</cp:lastModifiedBy>
  <dcterms:created xsi:type="dcterms:W3CDTF">2026-08-07T15:42:05Z</dcterms:created>
  <dcterms:modified xsi:type="dcterms:W3CDTF">2026-08-07T15:42:05Z</dcterms:modified>
</cp:coreProperties>
</file>